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  <sheet name="Sheet2" sheetId="2" r:id="rId2"/>
    <sheet name="Sheet3" sheetId="3" r:id="rId3"/>
  </sheets>
  <definedNames>
    <definedName name="delta">'Sheet1'!$B$44</definedName>
    <definedName name="Dshaft">'Sheet1'!$B$36</definedName>
    <definedName name="eps">'Sheet1'!$B$45</definedName>
    <definedName name="epstotal">'Sheet1'!$B$46</definedName>
    <definedName name="Eshaft">'Sheet1'!$B$37</definedName>
    <definedName name="Fstatic">'Sheet1'!$B$10</definedName>
    <definedName name="Fstatic2">'Sheet1'!$B$25</definedName>
    <definedName name="gam">'Sheet1'!$B$17</definedName>
    <definedName name="gam2">'Sheet1'!$B$31</definedName>
    <definedName name="gami">'Sheet1'!$B$18</definedName>
    <definedName name="gami2">'Sheet1'!$B$32</definedName>
    <definedName name="ID">'Sheet1'!$B$12</definedName>
    <definedName name="ID_2">'Sheet1'!$B$26</definedName>
    <definedName name="Ishaft">'Sheet1'!$B$38</definedName>
    <definedName name="kbear">'Sheet1'!$B$14</definedName>
    <definedName name="Kbear2">'Sheet1'!$B$28</definedName>
    <definedName name="kbearactual">'Sheet1'!$B$6</definedName>
    <definedName name="kbearactual2">'Sheet1'!$B$21</definedName>
    <definedName name="Km">'Sheet1'!$B$15</definedName>
    <definedName name="Km_2">'Sheet1'!$B$29</definedName>
    <definedName name="Kmb">'Sheet1'!$B$16</definedName>
    <definedName name="Kmb2">'Sheet1'!$B$30</definedName>
    <definedName name="kmoment">'Sheet1'!$B$19</definedName>
    <definedName name="Kmoment2">'Sheet1'!$B$33</definedName>
    <definedName name="kmomentactual">'Sheet1'!$B$7</definedName>
    <definedName name="kmomentactual2">'Sheet1'!$B$22</definedName>
    <definedName name="Kms">'Sheet1'!$B$40</definedName>
    <definedName name="Kmshaft">'Sheet1'!#REF!</definedName>
    <definedName name="kmtotalss">'Sheet1'!$B$42</definedName>
    <definedName name="Lbear">'Sheet1'!$B$9</definedName>
    <definedName name="Lbear2">'Sheet1'!$B$24</definedName>
    <definedName name="Lshaft">'Sheet1'!$B$35</definedName>
    <definedName name="mresultbeg">'Sheet1'!$B$53</definedName>
    <definedName name="Mresultberg">'Sheet1'!$B$58</definedName>
    <definedName name="Mresultsbeg">'Sheet1'!$B$53</definedName>
    <definedName name="MresultSS">'Sheet1'!$B$48</definedName>
    <definedName name="Nbear">'Sheet1'!$B$8</definedName>
    <definedName name="Nbear2">'Sheet1'!$B$23</definedName>
    <definedName name="OD">'Sheet1'!$B$13</definedName>
    <definedName name="OD_2">'Sheet1'!$B$27</definedName>
    <definedName name="pstf">'Sheet1'!$B$11</definedName>
  </definedNames>
  <calcPr fullCalcOnLoad="1"/>
</workbook>
</file>

<file path=xl/sharedStrings.xml><?xml version="1.0" encoding="utf-8"?>
<sst xmlns="http://schemas.openxmlformats.org/spreadsheetml/2006/main" count="63" uniqueCount="55">
  <si>
    <t>ID (mm)</t>
  </si>
  <si>
    <t>OD (mm)</t>
  </si>
  <si>
    <t>% strain to failure, pstf</t>
  </si>
  <si>
    <t>Static load capacity, Fstatic (N)</t>
  </si>
  <si>
    <t>Number of bearings preloaded, Nbear</t>
  </si>
  <si>
    <t>ID_2 (mm)</t>
  </si>
  <si>
    <t>OD_2 (mm)</t>
  </si>
  <si>
    <t>Static load capacity, Fstatic2 (N)</t>
  </si>
  <si>
    <t>Number of bearings preloaded, Nbear2</t>
  </si>
  <si>
    <t>If Nbear &gt; 1, Distance between bearing pairs' center of stiffness, Lbear (mm)</t>
  </si>
  <si>
    <t>If Nbear &gt; 1, angular stiffness of the set, Km (N-mm/radian)</t>
  </si>
  <si>
    <t>If Nbear &gt; 1, Distance between bearing pairs' center of stiffness, Lbear2 (mm)</t>
  </si>
  <si>
    <t>Estimated angular stiffness per bearing, Kmb2 (N-mm/rad)</t>
  </si>
  <si>
    <t>If Nbear &gt; 1, angular stiffness of the set, Km_2 (N-mm/radian)</t>
  </si>
  <si>
    <t>First bearing set</t>
  </si>
  <si>
    <t>Second bearing set</t>
  </si>
  <si>
    <t>Estimated angular stiffness per bearing, Kmb (N-m/rad)</t>
  </si>
  <si>
    <t>Shaft diameter between bearing sets, Dshaft (mm)</t>
  </si>
  <si>
    <t>Shaft modulus of elasticity, Eshaft (N/mm^2)</t>
  </si>
  <si>
    <t>Shaft moment of inertia, Ishaft (mm^4)</t>
  </si>
  <si>
    <t>Shaft length between bearing sets, Lshaft (mm)</t>
  </si>
  <si>
    <t>Shaft</t>
  </si>
  <si>
    <t>Case 1, Nbear = Nbear2 = 1 (simply supported)</t>
  </si>
  <si>
    <t>Misalignment</t>
  </si>
  <si>
    <t>Radial offset (eccentricity) between bearing mounts, delta (mm)</t>
  </si>
  <si>
    <t>Angular misalignment between bearing bores, eps (radians)</t>
  </si>
  <si>
    <t>Resulting moment, Mresultss (N-m)</t>
  </si>
  <si>
    <t>Total angular stiffness, kmtotalss (N-m/rad)</t>
  </si>
  <si>
    <t>Total angular misalignment applied to system, epstotal (radians)</t>
  </si>
  <si>
    <t>Resulting radial forces due to misalignment</t>
  </si>
  <si>
    <t>First bearing set (N)</t>
  </si>
  <si>
    <t>Mounting structure stiffness/Bearing stiffness, gam</t>
  </si>
  <si>
    <t>Mounting structure stiffness/Bearing stiffness, gam2</t>
  </si>
  <si>
    <t>Assumed net angular stiffness per bearing set, Kmoment (N-m/rad)</t>
  </si>
  <si>
    <t>Assumed net angular stiffness per bearing set, Kmoment2 (N-mm/rad)</t>
  </si>
  <si>
    <t>Interface stiffness/bearing stiffness, gami2</t>
  </si>
  <si>
    <t>Interface stiffness/bearing stiffness, gami</t>
  </si>
  <si>
    <t>Enter actual radial stiffness if available, else 0, Kbearactual (N/m)</t>
  </si>
  <si>
    <t>Enter actual total radial stiffness if available, else 0, Kbearactual2 (N/m)</t>
  </si>
  <si>
    <t>Enter actual angular stiffness if available, else 0, Kmomentactual2 (N-m/rad)</t>
  </si>
  <si>
    <t>Enter actual angular stiffness if available, else 0, Kmomentactual (N-m/rad)</t>
  </si>
  <si>
    <t>System</t>
  </si>
  <si>
    <t>Resulting moment, Mresultbeg (N-m)</t>
  </si>
  <si>
    <t>Case 1, simply supported beam (typically Nbear = Nbear2 = 1)</t>
  </si>
  <si>
    <t>Resulting moment, Mresultberg (N-m)</t>
  </si>
  <si>
    <t>To estimate bearing stiffness and loads caused by misalignment</t>
  </si>
  <si>
    <t>By Alex Slocum, 10/4/2004 Last modified 10/6/2004 by Alex Slocum</t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</si>
  <si>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</si>
  <si>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Moment slope stiffness, Kms (N-m)</t>
  </si>
  <si>
    <t>Estimated total radial stiffness, Kbear (N/m)</t>
  </si>
  <si>
    <t>N/micron</t>
  </si>
  <si>
    <t>Estimated total radial stiffness, Kbear2 (N/m)</t>
  </si>
  <si>
    <t>Bearing_stiffness_alignment.xls</t>
  </si>
  <si>
    <t>Case 3, beam ends guided (zero slope) with no bearing angular compliance</t>
  </si>
  <si>
    <t>Case 2, beam ends guided (zero slope) with bearing angular compliance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</si>
</sst>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00"/>
    <numFmt numFmtId="167" formatCode="0.0"/>
    <numFmt numFmtId="168" formatCode="0.00000"/>
    <numFmt numFmtId="169" formatCode="0.000000"/>
    <numFmt numFmtId="170" formatCode="0.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7" fontId="4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left" indent="1"/>
    </xf>
    <xf numFmtId="0" fontId="3" fillId="0" borderId="12" xfId="0" applyFont="1" applyBorder="1" applyAlignment="1">
      <alignment/>
    </xf>
    <xf numFmtId="164" fontId="3" fillId="0" borderId="12" xfId="57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 indent="1"/>
    </xf>
    <xf numFmtId="1" fontId="4" fillId="0" borderId="14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1" fontId="3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 indent="2"/>
    </xf>
    <xf numFmtId="0" fontId="2" fillId="0" borderId="11" xfId="0" applyFont="1" applyBorder="1" applyAlignment="1">
      <alignment horizontal="left" indent="2"/>
    </xf>
    <xf numFmtId="166" fontId="3" fillId="0" borderId="12" xfId="0" applyNumberFormat="1" applyFont="1" applyBorder="1" applyAlignment="1">
      <alignment/>
    </xf>
    <xf numFmtId="169" fontId="3" fillId="0" borderId="12" xfId="0" applyNumberFormat="1" applyFont="1" applyBorder="1" applyAlignment="1">
      <alignment/>
    </xf>
    <xf numFmtId="169" fontId="4" fillId="0" borderId="14" xfId="0" applyNumberFormat="1" applyFont="1" applyBorder="1" applyAlignment="1">
      <alignment/>
    </xf>
    <xf numFmtId="166" fontId="4" fillId="0" borderId="12" xfId="0" applyNumberFormat="1" applyFont="1" applyBorder="1" applyAlignment="1">
      <alignment/>
    </xf>
    <xf numFmtId="167" fontId="4" fillId="0" borderId="12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7">
      <selection activeCell="D52" sqref="D52"/>
    </sheetView>
  </sheetViews>
  <sheetFormatPr defaultColWidth="9.140625" defaultRowHeight="12.75"/>
  <cols>
    <col min="1" max="1" width="62.00390625" style="1" customWidth="1"/>
    <col min="2" max="2" width="11.00390625" style="2" bestFit="1" customWidth="1"/>
    <col min="3" max="3" width="9.140625" style="2" customWidth="1"/>
    <col min="4" max="4" width="15.57421875" style="1" bestFit="1" customWidth="1"/>
    <col min="5" max="5" width="11.00390625" style="1" customWidth="1"/>
    <col min="6" max="16384" width="9.140625" style="1" customWidth="1"/>
  </cols>
  <sheetData>
    <row r="1" spans="1:3" ht="12.75">
      <c r="A1" s="26" t="s">
        <v>52</v>
      </c>
      <c r="B1" s="26"/>
      <c r="C1" s="5"/>
    </row>
    <row r="2" spans="1:3" ht="12.75">
      <c r="A2" s="27" t="s">
        <v>45</v>
      </c>
      <c r="B2" s="27"/>
      <c r="C2" s="4"/>
    </row>
    <row r="3" spans="1:3" ht="12.75">
      <c r="A3" s="27" t="s">
        <v>46</v>
      </c>
      <c r="B3" s="27"/>
      <c r="C3" s="4"/>
    </row>
    <row r="4" spans="1:3" ht="13.5" thickBot="1">
      <c r="A4" s="28" t="s">
        <v>47</v>
      </c>
      <c r="B4" s="28"/>
      <c r="C4" s="4"/>
    </row>
    <row r="5" spans="1:2" ht="12.75">
      <c r="A5" s="24" t="s">
        <v>14</v>
      </c>
      <c r="B5" s="25"/>
    </row>
    <row r="6" spans="1:2" ht="12.75">
      <c r="A6" s="7" t="s">
        <v>37</v>
      </c>
      <c r="B6" s="8">
        <v>0</v>
      </c>
    </row>
    <row r="7" spans="1:2" ht="12.75">
      <c r="A7" s="7" t="s">
        <v>40</v>
      </c>
      <c r="B7" s="8">
        <v>0</v>
      </c>
    </row>
    <row r="8" spans="1:2" ht="12.75">
      <c r="A8" s="7" t="s">
        <v>4</v>
      </c>
      <c r="B8" s="8">
        <v>1</v>
      </c>
    </row>
    <row r="9" spans="1:2" ht="12.75">
      <c r="A9" s="7" t="s">
        <v>9</v>
      </c>
      <c r="B9" s="8">
        <v>9</v>
      </c>
    </row>
    <row r="10" spans="1:2" ht="12.75">
      <c r="A10" s="7" t="s">
        <v>3</v>
      </c>
      <c r="B10" s="8">
        <v>780</v>
      </c>
    </row>
    <row r="11" spans="1:2" ht="12.75">
      <c r="A11" s="7" t="s">
        <v>2</v>
      </c>
      <c r="B11" s="9">
        <v>0.005</v>
      </c>
    </row>
    <row r="12" spans="1:2" ht="12.75">
      <c r="A12" s="7" t="s">
        <v>0</v>
      </c>
      <c r="B12" s="8">
        <v>8</v>
      </c>
    </row>
    <row r="13" spans="1:2" ht="12.75">
      <c r="A13" s="7" t="s">
        <v>1</v>
      </c>
      <c r="B13" s="8">
        <v>22</v>
      </c>
    </row>
    <row r="14" spans="1:4" ht="12.75">
      <c r="A14" s="7" t="s">
        <v>49</v>
      </c>
      <c r="B14" s="22">
        <f>IF(kbearactual&gt;0,kbearactual,Nbear*Fstatic/(pstf*(OD-ID)/2000))</f>
        <v>22285714.285714284</v>
      </c>
      <c r="C14" s="6">
        <f>B14/1000000</f>
        <v>22.285714285714285</v>
      </c>
      <c r="D14" s="23" t="s">
        <v>50</v>
      </c>
    </row>
    <row r="15" spans="1:2" ht="12.75">
      <c r="A15" s="7" t="s">
        <v>10</v>
      </c>
      <c r="B15" s="10">
        <f>IF(Nbear&gt;1,kbear*(Lbear/1000)^2/4,0)</f>
        <v>0</v>
      </c>
    </row>
    <row r="16" spans="1:2" ht="12.75">
      <c r="A16" s="7" t="s">
        <v>16</v>
      </c>
      <c r="B16" s="10">
        <f>(kbear*((OD+ID)/2000)^2/12)/Nbear</f>
        <v>417.85714285714283</v>
      </c>
    </row>
    <row r="17" spans="1:2" ht="12.75">
      <c r="A17" s="7" t="s">
        <v>31</v>
      </c>
      <c r="B17" s="8">
        <v>1</v>
      </c>
    </row>
    <row r="18" spans="1:2" ht="12.75">
      <c r="A18" s="7" t="s">
        <v>36</v>
      </c>
      <c r="B18" s="8">
        <v>1</v>
      </c>
    </row>
    <row r="19" spans="1:2" ht="13.5" thickBot="1">
      <c r="A19" s="11" t="s">
        <v>33</v>
      </c>
      <c r="B19" s="12">
        <f>IF(kmomentactual&gt;0,kmomentactual*(1/(1+1/gam+1/gami)),(Km+Kmb*Nbear)*(1/(1+1/gam+1/gami)))</f>
        <v>139.28571428571428</v>
      </c>
    </row>
    <row r="20" spans="1:2" ht="12.75">
      <c r="A20" s="24" t="s">
        <v>15</v>
      </c>
      <c r="B20" s="25"/>
    </row>
    <row r="21" spans="1:2" ht="12.75">
      <c r="A21" s="7" t="s">
        <v>38</v>
      </c>
      <c r="B21" s="8">
        <v>0</v>
      </c>
    </row>
    <row r="22" spans="1:2" ht="12.75">
      <c r="A22" s="7" t="s">
        <v>39</v>
      </c>
      <c r="B22" s="8">
        <v>0</v>
      </c>
    </row>
    <row r="23" spans="1:2" ht="12.75">
      <c r="A23" s="7" t="s">
        <v>8</v>
      </c>
      <c r="B23" s="8">
        <v>1</v>
      </c>
    </row>
    <row r="24" spans="1:2" ht="12.75">
      <c r="A24" s="7" t="s">
        <v>11</v>
      </c>
      <c r="B24" s="8">
        <v>9</v>
      </c>
    </row>
    <row r="25" spans="1:2" ht="12.75">
      <c r="A25" s="7" t="s">
        <v>7</v>
      </c>
      <c r="B25" s="8">
        <v>780</v>
      </c>
    </row>
    <row r="26" spans="1:2" ht="12.75">
      <c r="A26" s="7" t="s">
        <v>5</v>
      </c>
      <c r="B26" s="8">
        <v>8</v>
      </c>
    </row>
    <row r="27" spans="1:2" ht="12.75">
      <c r="A27" s="7" t="s">
        <v>6</v>
      </c>
      <c r="B27" s="8">
        <v>22</v>
      </c>
    </row>
    <row r="28" spans="1:4" ht="12.75">
      <c r="A28" s="7" t="s">
        <v>51</v>
      </c>
      <c r="B28" s="22">
        <f>IF(kbearactual2&gt;0,kbearactual2,Nbear2*Fstatic2/(pstf*(OD_2-ID_2)/2000))</f>
        <v>22285714.285714284</v>
      </c>
      <c r="C28" s="6">
        <f>B28/1000000</f>
        <v>22.285714285714285</v>
      </c>
      <c r="D28" s="23" t="s">
        <v>50</v>
      </c>
    </row>
    <row r="29" spans="1:2" ht="12.75">
      <c r="A29" s="7" t="s">
        <v>13</v>
      </c>
      <c r="B29" s="10">
        <f>IF(Nbear2&gt;1,Kbear2*(Lbear2/1000)^2/4,0)</f>
        <v>0</v>
      </c>
    </row>
    <row r="30" spans="1:2" ht="12.75">
      <c r="A30" s="7" t="s">
        <v>12</v>
      </c>
      <c r="B30" s="10">
        <f>(Kbear2*((OD_2+ID_2)/2000)^2/12)/Nbear2</f>
        <v>417.85714285714283</v>
      </c>
    </row>
    <row r="31" spans="1:2" ht="12.75">
      <c r="A31" s="7" t="s">
        <v>32</v>
      </c>
      <c r="B31" s="13">
        <v>1</v>
      </c>
    </row>
    <row r="32" spans="1:2" ht="12.75">
      <c r="A32" s="7" t="s">
        <v>35</v>
      </c>
      <c r="B32" s="13">
        <v>1</v>
      </c>
    </row>
    <row r="33" spans="1:2" ht="13.5" thickBot="1">
      <c r="A33" s="11" t="s">
        <v>34</v>
      </c>
      <c r="B33" s="12">
        <f>IF(kmomentactual2&gt;0,kmomentactual2*(1/(1+1/gam2+1/gami2)),(Km_2+Kmb2*Nbear2)*(1/(1+1/gam2+1/gami2)))</f>
        <v>139.28571428571428</v>
      </c>
    </row>
    <row r="34" spans="1:2" ht="12.75">
      <c r="A34" s="24" t="s">
        <v>21</v>
      </c>
      <c r="B34" s="25"/>
    </row>
    <row r="35" spans="1:2" ht="12.75">
      <c r="A35" s="7" t="s">
        <v>20</v>
      </c>
      <c r="B35" s="8">
        <v>900</v>
      </c>
    </row>
    <row r="36" spans="1:2" ht="12.75">
      <c r="A36" s="7" t="s">
        <v>17</v>
      </c>
      <c r="B36" s="8">
        <v>12</v>
      </c>
    </row>
    <row r="37" spans="1:2" ht="12.75">
      <c r="A37" s="7" t="s">
        <v>18</v>
      </c>
      <c r="B37" s="14">
        <v>200000</v>
      </c>
    </row>
    <row r="38" spans="1:2" ht="12.75">
      <c r="A38" s="7" t="s">
        <v>19</v>
      </c>
      <c r="B38" s="10">
        <f>PI()*Dshaft^4/64</f>
        <v>1017.8760197630929</v>
      </c>
    </row>
    <row r="39" spans="1:2" ht="12.75">
      <c r="A39" s="7" t="s">
        <v>22</v>
      </c>
      <c r="B39" s="8"/>
    </row>
    <row r="40" spans="1:2" ht="13.5" thickBot="1">
      <c r="A40" s="15" t="s">
        <v>48</v>
      </c>
      <c r="B40" s="12">
        <f>Eshaft*Ishaft/Lshaft/1000</f>
        <v>226.1946710584651</v>
      </c>
    </row>
    <row r="41" spans="1:2" ht="12.75">
      <c r="A41" s="24" t="s">
        <v>41</v>
      </c>
      <c r="B41" s="25"/>
    </row>
    <row r="42" spans="1:2" ht="12.75">
      <c r="A42" s="7" t="s">
        <v>27</v>
      </c>
      <c r="B42" s="10">
        <f>IF(Nbear+Nbear2&lt;2.1,1/(1/kmoment+1/Kmoment2+1/Kms),"NA")</f>
        <v>53.24829225952761</v>
      </c>
    </row>
    <row r="43" spans="1:6" ht="12.75">
      <c r="A43" s="7" t="s">
        <v>23</v>
      </c>
      <c r="B43" s="10"/>
      <c r="F43"/>
    </row>
    <row r="44" spans="1:2" ht="12.75">
      <c r="A44" s="16" t="s">
        <v>24</v>
      </c>
      <c r="B44" s="17">
        <v>0.1</v>
      </c>
    </row>
    <row r="45" spans="1:2" ht="12.75">
      <c r="A45" s="16" t="s">
        <v>25</v>
      </c>
      <c r="B45" s="18">
        <v>0.001</v>
      </c>
    </row>
    <row r="46" spans="1:2" ht="13.5" thickBot="1">
      <c r="A46" s="15" t="s">
        <v>28</v>
      </c>
      <c r="B46" s="19">
        <f>eps+delta/Lshaft</f>
        <v>0.0011111111111111111</v>
      </c>
    </row>
    <row r="47" spans="1:2" ht="12.75">
      <c r="A47" s="24" t="s">
        <v>43</v>
      </c>
      <c r="B47" s="25"/>
    </row>
    <row r="48" spans="1:2" ht="12.75">
      <c r="A48" s="7" t="s">
        <v>26</v>
      </c>
      <c r="B48" s="20">
        <f>kmtotalss*epstotal</f>
        <v>0.0591647691772529</v>
      </c>
    </row>
    <row r="49" spans="1:2" ht="12.75">
      <c r="A49" s="7" t="s">
        <v>29</v>
      </c>
      <c r="B49" s="8"/>
    </row>
    <row r="50" spans="1:2" ht="12.75">
      <c r="A50" s="16" t="s">
        <v>30</v>
      </c>
      <c r="B50" s="10">
        <f>3*MresultSS/((OD+ID)/1000)</f>
        <v>5.916476917725291</v>
      </c>
    </row>
    <row r="51" spans="1:2" ht="13.5" thickBot="1">
      <c r="A51" s="15" t="s">
        <v>15</v>
      </c>
      <c r="B51" s="12">
        <f>3*MresultSS/((OD_2+ID_2)/1000)</f>
        <v>5.916476917725291</v>
      </c>
    </row>
    <row r="52" spans="1:2" ht="12.75">
      <c r="A52" s="24" t="s">
        <v>54</v>
      </c>
      <c r="B52" s="25"/>
    </row>
    <row r="53" spans="1:5" ht="12.75">
      <c r="A53" s="7" t="s">
        <v>42</v>
      </c>
      <c r="B53" s="20">
        <f>(delta/1000)/((Lshaft)^2/(12*Eshaft*Ishaft)+(Lshaft/1000)/(2*kmtotalss))+kmtotalss*eps</f>
        <v>0.06463450949968384</v>
      </c>
      <c r="D53" s="3"/>
      <c r="E53" s="3"/>
    </row>
    <row r="54" spans="1:2" ht="12.75">
      <c r="A54" s="7" t="s">
        <v>29</v>
      </c>
      <c r="B54" s="8"/>
    </row>
    <row r="55" spans="1:2" ht="12.75">
      <c r="A55" s="16" t="s">
        <v>30</v>
      </c>
      <c r="B55" s="10">
        <f>3*mresultbeg/((OD+ID)/1000)</f>
        <v>6.463450949968384</v>
      </c>
    </row>
    <row r="56" spans="1:2" ht="13.5" thickBot="1">
      <c r="A56" s="15" t="s">
        <v>15</v>
      </c>
      <c r="B56" s="12">
        <f>3*mresultbeg/((OD_2+ID_2)/1000)</f>
        <v>6.463450949968384</v>
      </c>
    </row>
    <row r="57" spans="1:2" ht="12.75">
      <c r="A57" s="24" t="s">
        <v>53</v>
      </c>
      <c r="B57" s="25"/>
    </row>
    <row r="58" spans="1:2" ht="12.75">
      <c r="A58" s="7" t="s">
        <v>44</v>
      </c>
      <c r="B58" s="21">
        <f>(delta/1000)/((Lshaft)^2/(12*Eshaft*Ishaft))+kmtotalss*eps</f>
        <v>0.3548411870041478</v>
      </c>
    </row>
    <row r="59" spans="1:2" ht="12.75">
      <c r="A59" s="7" t="s">
        <v>29</v>
      </c>
      <c r="B59" s="8"/>
    </row>
    <row r="60" spans="1:2" ht="12.75">
      <c r="A60" s="16" t="s">
        <v>30</v>
      </c>
      <c r="B60" s="10">
        <f>3*Mresultberg/((OD+ID)/1000)</f>
        <v>35.48411870041478</v>
      </c>
    </row>
    <row r="61" spans="1:2" ht="13.5" thickBot="1">
      <c r="A61" s="15" t="s">
        <v>15</v>
      </c>
      <c r="B61" s="12">
        <f>3*Mresultberg/((OD_2+ID_2)/1000)</f>
        <v>35.48411870041478</v>
      </c>
    </row>
  </sheetData>
  <sheetProtection/>
  <mergeCells count="11">
    <mergeCell ref="A1:B1"/>
    <mergeCell ref="A2:B2"/>
    <mergeCell ref="A3:B3"/>
    <mergeCell ref="A4:B4"/>
    <mergeCell ref="A41:B41"/>
    <mergeCell ref="A47:B47"/>
    <mergeCell ref="A52:B52"/>
    <mergeCell ref="A57:B57"/>
    <mergeCell ref="A5:B5"/>
    <mergeCell ref="A20:B20"/>
    <mergeCell ref="A34:B3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Slocum</dc:creator>
  <cp:keywords/>
  <dc:description/>
  <cp:lastModifiedBy>Yadunund Vijay</cp:lastModifiedBy>
  <dcterms:created xsi:type="dcterms:W3CDTF">2004-10-05T11:42:26Z</dcterms:created>
  <dcterms:modified xsi:type="dcterms:W3CDTF">2017-04-16T20:44:33Z</dcterms:modified>
  <cp:category/>
  <cp:version/>
  <cp:contentType/>
  <cp:contentStatus/>
</cp:coreProperties>
</file>